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Secretaires\FORMULAIRES et MODÈLES\"/>
    </mc:Choice>
  </mc:AlternateContent>
  <xr:revisionPtr revIDLastSave="0" documentId="13_ncr:1_{A66AB528-F114-43DB-8C04-9E086584F7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pport" sheetId="1" r:id="rId1"/>
    <sheet name="charte KM" sheetId="5" r:id="rId2"/>
    <sheet name="Politique de rembourseme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5" l="1"/>
  <c r="C41" i="5" s="1"/>
  <c r="F40" i="5"/>
  <c r="G40" i="5" s="1"/>
  <c r="C40" i="5"/>
  <c r="B40" i="5"/>
  <c r="G39" i="5"/>
  <c r="F39" i="5"/>
  <c r="C39" i="5"/>
  <c r="B39" i="5"/>
  <c r="G38" i="5"/>
  <c r="F38" i="5"/>
  <c r="C38" i="5"/>
  <c r="B38" i="5"/>
  <c r="G37" i="5"/>
  <c r="F37" i="5"/>
  <c r="C37" i="5"/>
  <c r="B37" i="5"/>
  <c r="G36" i="5"/>
  <c r="F36" i="5"/>
  <c r="C36" i="5"/>
  <c r="B36" i="5"/>
  <c r="G35" i="5"/>
  <c r="F35" i="5"/>
  <c r="C35" i="5"/>
  <c r="F34" i="5"/>
  <c r="G34" i="5" s="1"/>
  <c r="B34" i="5"/>
  <c r="C34" i="5" s="1"/>
  <c r="F33" i="5"/>
  <c r="G33" i="5" s="1"/>
  <c r="B33" i="5"/>
  <c r="C33" i="5" s="1"/>
  <c r="F32" i="5"/>
  <c r="G32" i="5" s="1"/>
  <c r="B32" i="5"/>
  <c r="C32" i="5" s="1"/>
  <c r="G31" i="5"/>
  <c r="B31" i="5"/>
  <c r="C31" i="5" s="1"/>
  <c r="F30" i="5"/>
  <c r="G30" i="5" s="1"/>
  <c r="C30" i="5"/>
  <c r="B30" i="5"/>
  <c r="G29" i="5"/>
  <c r="F29" i="5"/>
  <c r="C29" i="5"/>
  <c r="B29" i="5"/>
  <c r="G28" i="5"/>
  <c r="F28" i="5"/>
  <c r="C28" i="5"/>
  <c r="G27" i="5"/>
  <c r="C27" i="5"/>
  <c r="F26" i="5"/>
  <c r="G26" i="5" s="1"/>
  <c r="C26" i="5"/>
  <c r="F25" i="5"/>
  <c r="G25" i="5" s="1"/>
  <c r="C25" i="5"/>
  <c r="B25" i="5"/>
  <c r="F24" i="5"/>
  <c r="G24" i="5" s="1"/>
  <c r="B24" i="5"/>
  <c r="C24" i="5" s="1"/>
  <c r="F23" i="5"/>
  <c r="G23" i="5" s="1"/>
  <c r="C23" i="5"/>
  <c r="B23" i="5"/>
  <c r="F22" i="5"/>
  <c r="G22" i="5" s="1"/>
  <c r="B22" i="5"/>
  <c r="C22" i="5" s="1"/>
  <c r="F21" i="5"/>
  <c r="G21" i="5" s="1"/>
  <c r="C21" i="5"/>
  <c r="F20" i="5"/>
  <c r="G20" i="5" s="1"/>
  <c r="B20" i="5"/>
  <c r="C20" i="5" s="1"/>
  <c r="F19" i="5"/>
  <c r="G19" i="5" s="1"/>
  <c r="B19" i="5"/>
  <c r="C19" i="5" s="1"/>
  <c r="G18" i="5"/>
  <c r="F18" i="5"/>
  <c r="B18" i="5"/>
  <c r="C18" i="5" s="1"/>
  <c r="F17" i="5"/>
  <c r="G17" i="5" s="1"/>
  <c r="B17" i="5"/>
  <c r="C17" i="5" s="1"/>
  <c r="G16" i="5"/>
  <c r="F16" i="5"/>
  <c r="B16" i="5"/>
  <c r="C16" i="5" s="1"/>
  <c r="F15" i="5"/>
  <c r="G15" i="5" s="1"/>
  <c r="B15" i="5"/>
  <c r="C15" i="5" s="1"/>
  <c r="G14" i="5"/>
  <c r="F14" i="5"/>
  <c r="B14" i="5"/>
  <c r="C14" i="5" s="1"/>
  <c r="F13" i="5"/>
  <c r="G13" i="5" s="1"/>
  <c r="B13" i="5"/>
  <c r="C13" i="5" s="1"/>
  <c r="G12" i="5"/>
  <c r="F12" i="5"/>
  <c r="B12" i="5"/>
  <c r="C12" i="5" s="1"/>
  <c r="F11" i="5"/>
  <c r="G11" i="5" s="1"/>
  <c r="B11" i="5"/>
  <c r="C11" i="5" s="1"/>
  <c r="G10" i="5"/>
  <c r="B10" i="5"/>
  <c r="C10" i="5" s="1"/>
  <c r="F9" i="5"/>
  <c r="G9" i="5" s="1"/>
  <c r="B9" i="5"/>
  <c r="C9" i="5" s="1"/>
  <c r="F8" i="5"/>
  <c r="G8" i="5" s="1"/>
  <c r="B8" i="5"/>
  <c r="C8" i="5" s="1"/>
  <c r="F7" i="5"/>
  <c r="G7" i="5" s="1"/>
  <c r="B7" i="5"/>
  <c r="C7" i="5" s="1"/>
  <c r="F6" i="5"/>
  <c r="G6" i="5" s="1"/>
  <c r="B6" i="5"/>
  <c r="C6" i="5" s="1"/>
  <c r="F5" i="5"/>
  <c r="G5" i="5" s="1"/>
  <c r="B5" i="5"/>
  <c r="C5" i="5" s="1"/>
  <c r="F4" i="5"/>
  <c r="G4" i="5" s="1"/>
  <c r="B4" i="5"/>
  <c r="C4" i="5" s="1"/>
  <c r="E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Lilianne</author>
  </authors>
  <commentList>
    <comment ref="C12" authorId="0" shapeId="0" xr:uid="{1156BEA3-AB86-4525-98D5-65F4E1C3D473}">
      <text>
        <r>
          <rPr>
            <sz val="9"/>
            <color indexed="81"/>
            <rFont val="Calibri"/>
            <family val="2"/>
            <scheme val="minor"/>
          </rPr>
          <t>Sélectionner le bon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31C2FE0A-B95A-423E-A096-6E655DB77792}">
      <text>
        <r>
          <rPr>
            <sz val="9"/>
            <color indexed="81"/>
            <rFont val="Calibri"/>
            <family val="2"/>
            <scheme val="minor"/>
          </rPr>
          <t>Seulement KM dans cette colonne</t>
        </r>
      </text>
    </comment>
    <comment ref="E12" authorId="0" shapeId="0" xr:uid="{C3462663-9C98-4B25-AE0B-48611F28A3F1}">
      <text>
        <r>
          <rPr>
            <sz val="9"/>
            <color indexed="81"/>
            <rFont val="Calibri"/>
            <family val="2"/>
            <scheme val="minor"/>
          </rPr>
          <t>Inscrire seulement les montants en argent dans cette colonne.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<sst xmlns="http://schemas.openxmlformats.org/spreadsheetml/2006/main" count="101" uniqueCount="99">
  <si>
    <t>École ou Centre :</t>
  </si>
  <si>
    <t>Adresse :</t>
  </si>
  <si>
    <t>Nom et prénom :</t>
  </si>
  <si>
    <t>Téléphone :</t>
  </si>
  <si>
    <t>CODE</t>
  </si>
  <si>
    <t>DATE   (J/M/A)</t>
  </si>
  <si>
    <t>ÉCOLES ET CENTRES</t>
  </si>
  <si>
    <t>MONTANT</t>
  </si>
  <si>
    <t>Ville :</t>
  </si>
  <si>
    <t>Poste Budgétaire</t>
  </si>
  <si>
    <t>Montant</t>
  </si>
  <si>
    <t>RAPPORT DE DÉPENSES</t>
  </si>
  <si>
    <t>ACTIVITÉ ET LIEU</t>
  </si>
  <si>
    <t>** voir onglets pour les montants</t>
  </si>
  <si>
    <t>RESPONSABLE DES FINANCES:</t>
  </si>
  <si>
    <r>
      <t>**Toute réclamation pour des frais encourus entre le 1</t>
    </r>
    <r>
      <rPr>
        <vertAlign val="superscript"/>
        <sz val="10"/>
        <color theme="1"/>
        <rFont val="Calibri"/>
        <family val="2"/>
      </rPr>
      <t xml:space="preserve">er </t>
    </r>
    <r>
      <rPr>
        <sz val="10"/>
        <color theme="1"/>
        <rFont val="Calibri"/>
        <family val="2"/>
      </rPr>
      <t>septembre et le 30 juin d'une même année financière du SERM ne sera plus recevable après le 15 septembre suivant.                                                                                                                                 Les dépenses seront remboursées selon les paramètres suivants :
	a)	Lorsque le montant remboursable atteint minimalement 25 $.
	b)	Deux fois dans l’année scolaire, soit le 15 janvier et le 15 juin de l’année courante si le montant minimal de 25 $ n’est pas atteint.</t>
    </r>
  </si>
  <si>
    <t>Km</t>
  </si>
  <si>
    <t>KM</t>
  </si>
  <si>
    <t>À l'usage du bureau seulement</t>
  </si>
  <si>
    <t>REMBOURSEMENT DE KILOMÉTRAGE (aller/retour)</t>
  </si>
  <si>
    <t>Code postal :</t>
  </si>
  <si>
    <t>DATE :</t>
  </si>
  <si>
    <r>
      <t xml:space="preserve">Alphonse-Desjardins </t>
    </r>
    <r>
      <rPr>
        <sz val="11"/>
        <rFont val="Calibri"/>
        <family val="2"/>
      </rPr>
      <t>(Repentigny)</t>
    </r>
  </si>
  <si>
    <r>
      <t xml:space="preserve">Félix-Leclerc </t>
    </r>
    <r>
      <rPr>
        <sz val="11"/>
        <rFont val="Calibri"/>
        <family val="2"/>
      </rPr>
      <t>(Repentigny)</t>
    </r>
  </si>
  <si>
    <r>
      <t xml:space="preserve">Armand-Corbeil </t>
    </r>
    <r>
      <rPr>
        <sz val="11"/>
        <rFont val="Calibri"/>
        <family val="2"/>
      </rPr>
      <t>(Terrebonne)</t>
    </r>
  </si>
  <si>
    <r>
      <t>Gareau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(L'Assomption)</t>
    </r>
  </si>
  <si>
    <r>
      <t xml:space="preserve">au Point-du-Jour </t>
    </r>
    <r>
      <rPr>
        <sz val="11"/>
        <rFont val="Calibri"/>
        <family val="2"/>
      </rPr>
      <t>(L'Assomption)</t>
    </r>
  </si>
  <si>
    <r>
      <t xml:space="preserve">Henri-Bourassa </t>
    </r>
    <r>
      <rPr>
        <sz val="11"/>
        <rFont val="Calibri"/>
        <family val="2"/>
      </rPr>
      <t>(Repentigny)</t>
    </r>
  </si>
  <si>
    <r>
      <t xml:space="preserve">aux-Quatre-Vents </t>
    </r>
    <r>
      <rPr>
        <sz val="11"/>
        <rFont val="Calibri"/>
        <family val="2"/>
      </rPr>
      <t>(St-Sulpice)</t>
    </r>
  </si>
  <si>
    <r>
      <t xml:space="preserve">Jean-Baptiste-Meilleur </t>
    </r>
    <r>
      <rPr>
        <sz val="11"/>
        <rFont val="Calibri"/>
        <family val="2"/>
      </rPr>
      <t>(Repentigny)</t>
    </r>
  </si>
  <si>
    <r>
      <t xml:space="preserve">Bernard-Corbin </t>
    </r>
    <r>
      <rPr>
        <sz val="11"/>
        <rFont val="Calibri"/>
        <family val="2"/>
      </rPr>
      <t>(Terrebonne)</t>
    </r>
  </si>
  <si>
    <r>
      <t xml:space="preserve">CFP des Riverains </t>
    </r>
    <r>
      <rPr>
        <sz val="11"/>
        <rFont val="Calibri"/>
        <family val="2"/>
      </rPr>
      <t>(Repentigny)</t>
    </r>
  </si>
  <si>
    <r>
      <t xml:space="preserve">de Charlemagne (inst.) </t>
    </r>
    <r>
      <rPr>
        <sz val="11"/>
        <rFont val="Calibri"/>
        <family val="2"/>
      </rPr>
      <t>(Charlemagne)</t>
    </r>
  </si>
  <si>
    <r>
      <t>Jean-Duceppe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</si>
  <si>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 xml:space="preserve">de la Paix </t>
    </r>
    <r>
      <rPr>
        <sz val="11"/>
        <rFont val="Calibri"/>
        <family val="2"/>
      </rPr>
      <t>(Repentigny)</t>
    </r>
  </si>
  <si>
    <r>
      <t xml:space="preserve">Jean-XXIII </t>
    </r>
    <r>
      <rPr>
        <sz val="11"/>
        <rFont val="Calibri"/>
        <family val="2"/>
      </rPr>
      <t>(Repentigny)</t>
    </r>
  </si>
  <si>
    <r>
      <t xml:space="preserve">de la Sablière </t>
    </r>
    <r>
      <rPr>
        <sz val="11"/>
        <rFont val="Calibri"/>
        <family val="2"/>
      </rPr>
      <t>(Terrebonne)</t>
    </r>
  </si>
  <si>
    <r>
      <t xml:space="preserve">la Croisée </t>
    </r>
    <r>
      <rPr>
        <sz val="11"/>
        <rFont val="Calibri"/>
        <family val="2"/>
      </rPr>
      <t>(Repentigny)</t>
    </r>
  </si>
  <si>
    <r>
      <t xml:space="preserve">de la Seigneurie </t>
    </r>
    <r>
      <rPr>
        <sz val="11"/>
        <rFont val="Calibri"/>
        <family val="2"/>
      </rPr>
      <t>(Mascouche)</t>
    </r>
  </si>
  <si>
    <r>
      <t>la Majuscule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</si>
  <si>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 xml:space="preserve">de la Source </t>
    </r>
    <r>
      <rPr>
        <sz val="11"/>
        <rFont val="Calibri"/>
        <family val="2"/>
      </rPr>
      <t>(Mascouche)</t>
    </r>
  </si>
  <si>
    <r>
      <t xml:space="preserve">La Mennais </t>
    </r>
    <r>
      <rPr>
        <sz val="11"/>
        <rFont val="Calibri"/>
        <family val="2"/>
      </rPr>
      <t>(Mascouche)</t>
    </r>
  </si>
  <si>
    <r>
      <t xml:space="preserve">de l'Amitié </t>
    </r>
    <r>
      <rPr>
        <sz val="11"/>
        <rFont val="Calibri"/>
        <family val="2"/>
      </rPr>
      <t>(L'Assomption)</t>
    </r>
  </si>
  <si>
    <r>
      <t xml:space="preserve">la Passerelle </t>
    </r>
    <r>
      <rPr>
        <sz val="11"/>
        <rFont val="Calibri"/>
        <family val="2"/>
      </rPr>
      <t>(Charlemagne)</t>
    </r>
  </si>
  <si>
    <r>
      <t>de l'Aubier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(La Plaine)</t>
    </r>
  </si>
  <si>
    <r>
      <t xml:space="preserve">la Tourterelle </t>
    </r>
    <r>
      <rPr>
        <sz val="11"/>
        <rFont val="Calibri"/>
        <family val="2"/>
      </rPr>
      <t>(Repentigny)</t>
    </r>
  </si>
  <si>
    <r>
      <t xml:space="preserve">de l'Étincelle </t>
    </r>
    <r>
      <rPr>
        <sz val="11"/>
        <rFont val="Calibri"/>
        <family val="2"/>
      </rPr>
      <t>(Terrebonne)</t>
    </r>
  </si>
  <si>
    <r>
      <t>l'Arc-en-ciel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</si>
  <si>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r>
      <t xml:space="preserve">de l'Odyssée </t>
    </r>
    <r>
      <rPr>
        <sz val="11"/>
        <rFont val="Calibri"/>
        <family val="2"/>
      </rPr>
      <t>(Terrebonne)</t>
    </r>
  </si>
  <si>
    <r>
      <t xml:space="preserve">l'Avenir </t>
    </r>
    <r>
      <rPr>
        <sz val="11"/>
        <rFont val="Calibri"/>
        <family val="2"/>
      </rPr>
      <t>(Terrebonne)</t>
    </r>
  </si>
  <si>
    <r>
      <t xml:space="preserve">de l'Orée-des-Bois </t>
    </r>
    <r>
      <rPr>
        <sz val="11"/>
        <rFont val="Calibri"/>
        <family val="2"/>
      </rPr>
      <t>(Terrebonne)</t>
    </r>
  </si>
  <si>
    <r>
      <t>le Bourg-Neuf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</si>
  <si>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 xml:space="preserve">des Explorateurs </t>
    </r>
    <r>
      <rPr>
        <sz val="11"/>
        <rFont val="Calibri"/>
        <family val="2"/>
      </rPr>
      <t>(Terrebonne)</t>
    </r>
  </si>
  <si>
    <r>
      <t xml:space="preserve">Le Castelet </t>
    </r>
    <r>
      <rPr>
        <sz val="11"/>
        <rFont val="Calibri"/>
        <family val="2"/>
      </rPr>
      <t>(Terrebonne)</t>
    </r>
  </si>
  <si>
    <r>
      <t xml:space="preserve">des Hauts-Bois </t>
    </r>
    <r>
      <rPr>
        <sz val="11"/>
        <rFont val="Calibri"/>
        <family val="2"/>
      </rPr>
      <t>(Mascouche)</t>
    </r>
  </si>
  <si>
    <r>
      <t xml:space="preserve">Le Prélude  </t>
    </r>
    <r>
      <rPr>
        <sz val="11"/>
        <rFont val="Calibri"/>
        <family val="2"/>
      </rPr>
      <t>(Mascouche)</t>
    </r>
  </si>
  <si>
    <r>
      <t>des Moissons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</si>
  <si>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 xml:space="preserve">Le Rucher </t>
    </r>
    <r>
      <rPr>
        <sz val="11"/>
        <rFont val="Calibri"/>
        <family val="2"/>
      </rPr>
      <t>(Mascouche)</t>
    </r>
  </si>
  <si>
    <r>
      <t xml:space="preserve">des Pionniers </t>
    </r>
    <r>
      <rPr>
        <sz val="11"/>
        <rFont val="Calibri"/>
        <family val="2"/>
      </rPr>
      <t>(Terrebonne)</t>
    </r>
  </si>
  <si>
    <r>
      <t xml:space="preserve">l'Envolée </t>
    </r>
    <r>
      <rPr>
        <sz val="11"/>
        <rFont val="Calibri"/>
        <family val="2"/>
      </rPr>
      <t>(Repentigny)</t>
    </r>
  </si>
  <si>
    <r>
      <t xml:space="preserve">Des Rives </t>
    </r>
    <r>
      <rPr>
        <sz val="11"/>
        <rFont val="Calibri"/>
        <family val="2"/>
      </rPr>
      <t>(Lachenaie)</t>
    </r>
  </si>
  <si>
    <r>
      <t xml:space="preserve">Léopold-Gravel </t>
    </r>
    <r>
      <rPr>
        <sz val="11"/>
        <rFont val="Calibri"/>
        <family val="2"/>
      </rPr>
      <t>(Terrebonne)</t>
    </r>
  </si>
  <si>
    <r>
      <t>l'Horizon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</si>
  <si>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>des Sommets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(Mascouche)</t>
    </r>
  </si>
  <si>
    <r>
      <t xml:space="preserve">Longpré </t>
    </r>
    <r>
      <rPr>
        <sz val="11"/>
        <rFont val="Calibri"/>
        <family val="2"/>
      </rPr>
      <t>(Repentigny)</t>
    </r>
  </si>
  <si>
    <r>
      <t>des Trois-Saisons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</si>
  <si>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r>
      <t xml:space="preserve">Louis-Frechette </t>
    </r>
    <r>
      <rPr>
        <sz val="11"/>
        <rFont val="Calibri"/>
        <family val="2"/>
      </rPr>
      <t>(Repentigny)</t>
    </r>
  </si>
  <si>
    <r>
      <t>du Boisé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</si>
  <si>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r>
      <t xml:space="preserve">du Coteau </t>
    </r>
    <r>
      <rPr>
        <sz val="11"/>
        <rFont val="Calibri"/>
        <family val="2"/>
      </rPr>
      <t>(Mascouche)</t>
    </r>
  </si>
  <si>
    <r>
      <t xml:space="preserve">du Geai-Bleu </t>
    </r>
    <r>
      <rPr>
        <sz val="11"/>
        <rFont val="Calibri"/>
        <family val="2"/>
      </rPr>
      <t>(Terrebonne)</t>
    </r>
  </si>
  <si>
    <r>
      <t xml:space="preserve">Louis-Laberge </t>
    </r>
    <r>
      <rPr>
        <sz val="11"/>
        <rFont val="Calibri"/>
        <family val="2"/>
      </rPr>
      <t>(l'Assomption)</t>
    </r>
  </si>
  <si>
    <r>
      <t>du Havre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</si>
  <si>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r>
      <t xml:space="preserve">Marie-Victorin </t>
    </r>
    <r>
      <rPr>
        <sz val="11"/>
        <rFont val="Calibri"/>
        <family val="2"/>
      </rPr>
      <t>(Repentigny)</t>
    </r>
  </si>
  <si>
    <r>
      <t>Paul-Arseneau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(L'Assomption)</t>
    </r>
  </si>
  <si>
    <r>
      <t>Pie-XII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</si>
  <si>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 xml:space="preserve">du Moulin 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</si>
  <si>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 xml:space="preserve">Saint-Joachim </t>
    </r>
    <r>
      <rPr>
        <sz val="11"/>
        <rFont val="Calibri"/>
        <family val="2"/>
      </rPr>
      <t>(Terrebonne)</t>
    </r>
  </si>
  <si>
    <r>
      <t xml:space="preserve">du Soleil-Levant </t>
    </r>
    <r>
      <rPr>
        <sz val="11"/>
        <rFont val="Calibri"/>
        <family val="2"/>
      </rPr>
      <t>(Mascouche)</t>
    </r>
  </si>
  <si>
    <r>
      <t xml:space="preserve">Saint-Louis </t>
    </r>
    <r>
      <rPr>
        <sz val="11"/>
        <rFont val="Calibri"/>
        <family val="2"/>
      </rPr>
      <t>(L'Assomption)</t>
    </r>
  </si>
  <si>
    <r>
      <t xml:space="preserve">du Vieux-Chêne </t>
    </r>
    <r>
      <rPr>
        <sz val="11"/>
        <rFont val="Calibri"/>
        <family val="2"/>
      </rPr>
      <t>(Terrebonne)</t>
    </r>
  </si>
  <si>
    <r>
      <t>Saint-Louis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</si>
  <si>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r>
      <t xml:space="preserve">Émile-Nelligan </t>
    </r>
    <r>
      <rPr>
        <sz val="11"/>
        <rFont val="Calibri"/>
        <family val="2"/>
      </rPr>
      <t>(Repentigny)</t>
    </r>
  </si>
  <si>
    <r>
      <t xml:space="preserve">Tournesol  </t>
    </r>
    <r>
      <rPr>
        <sz val="11"/>
        <rFont val="Calibri"/>
        <family val="2"/>
      </rPr>
      <t>(Repentigny)</t>
    </r>
  </si>
  <si>
    <r>
      <t xml:space="preserve">Entramis </t>
    </r>
    <r>
      <rPr>
        <sz val="11"/>
        <rFont val="Calibri"/>
        <family val="2"/>
      </rPr>
      <t>(Repentigny)</t>
    </r>
  </si>
  <si>
    <r>
      <t>Valmont-sur-Parc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(Repentigny)</t>
    </r>
  </si>
  <si>
    <r>
      <t>Esther-Blondin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</si>
  <si>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t>La politique de remboursement est disponible</t>
  </si>
  <si>
    <r>
      <t xml:space="preserve">Jean-Claude-Crevier </t>
    </r>
    <r>
      <rPr>
        <sz val="11"/>
        <rFont val="Calibri"/>
        <family val="2"/>
      </rPr>
      <t>(Repentigny)</t>
    </r>
  </si>
  <si>
    <r>
      <t xml:space="preserve">CFP des Moulins </t>
    </r>
    <r>
      <rPr>
        <sz val="11"/>
        <rFont val="Calibri"/>
        <family val="2"/>
      </rPr>
      <t>(Terrebonne)</t>
    </r>
  </si>
  <si>
    <r>
      <t>Jean-De La Fontaine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(Terrebonne)</t>
    </r>
  </si>
  <si>
    <r>
      <t xml:space="preserve">Édifice Saint-Charles </t>
    </r>
    <r>
      <rPr>
        <sz val="11"/>
        <rFont val="Calibri"/>
        <family val="2"/>
      </rPr>
      <t>(Terrebonne)</t>
    </r>
  </si>
  <si>
    <r>
      <t xml:space="preserve">des Rivières </t>
    </r>
    <r>
      <rPr>
        <sz val="11"/>
        <rFont val="Calibri"/>
        <family val="2"/>
      </rPr>
      <t>(L'Épiphanie)</t>
    </r>
  </si>
  <si>
    <r>
      <t xml:space="preserve">Édifice Mgr Mongeau </t>
    </r>
    <r>
      <rPr>
        <sz val="11"/>
        <rFont val="Calibri"/>
        <family val="2"/>
      </rPr>
      <t>(L'Épiphanie)</t>
    </r>
  </si>
  <si>
    <r>
      <t xml:space="preserve">l'Impact </t>
    </r>
    <r>
      <rPr>
        <sz val="11"/>
        <rFont val="Calibri"/>
        <family val="2"/>
      </rPr>
      <t>(Terrebonne)</t>
    </r>
  </si>
  <si>
    <r>
      <t xml:space="preserve">Louis-Joseph-Huot (inst.) </t>
    </r>
    <r>
      <rPr>
        <sz val="11"/>
        <rFont val="Calibri"/>
        <family val="2"/>
      </rPr>
      <t>(Repentigny)</t>
    </r>
  </si>
  <si>
    <r>
      <t xml:space="preserve">Édifice Saint-Paul </t>
    </r>
    <r>
      <rPr>
        <sz val="11"/>
        <rFont val="Calibri"/>
        <family val="2"/>
      </rPr>
      <t>(Repentigny)</t>
    </r>
  </si>
  <si>
    <r>
      <t xml:space="preserve">du Méandre (inst.) </t>
    </r>
    <r>
      <rPr>
        <sz val="11"/>
        <rFont val="Calibri"/>
        <family val="2"/>
      </rPr>
      <t>(L'Assomption)</t>
    </r>
  </si>
  <si>
    <r>
      <t xml:space="preserve">Édifice Mgr-Charlebois </t>
    </r>
    <r>
      <rPr>
        <sz val="11"/>
        <rFont val="Calibri"/>
        <family val="2"/>
      </rPr>
      <t>(L'Assomption)</t>
    </r>
  </si>
  <si>
    <t>Mise à jour le 20 août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</si>
</sst>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-* #,##0.00\ &quot;$&quot;_-;_-* #,##0.00\ &quot;$&quot;\-;_-* &quot;-&quot;??\ &quot;$&quot;_-;_-@_-"/>
    <numFmt numFmtId="165" formatCode="[$-C0C]d\ mmm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sz val="9"/>
      <color indexed="8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/>
    </xf>
    <xf numFmtId="0" fontId="14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164" fontId="14" fillId="0" borderId="10" xfId="3" applyFont="1" applyFill="1" applyBorder="1" applyAlignment="1">
      <alignment vertical="center"/>
    </xf>
    <xf numFmtId="10" fontId="16" fillId="0" borderId="0" xfId="2" applyNumberFormat="1" applyFont="1" applyAlignment="1">
      <alignment vertical="center"/>
    </xf>
    <xf numFmtId="0" fontId="14" fillId="0" borderId="10" xfId="2" applyFont="1" applyBorder="1" applyAlignment="1">
      <alignment vertical="center"/>
    </xf>
    <xf numFmtId="164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4" fillId="0" borderId="11" xfId="2" applyFont="1" applyBorder="1" applyAlignment="1">
      <alignment vertical="center"/>
    </xf>
    <xf numFmtId="0" fontId="16" fillId="0" borderId="11" xfId="2" applyFont="1" applyBorder="1" applyAlignment="1">
      <alignment horizontal="center" vertical="center"/>
    </xf>
    <xf numFmtId="164" fontId="14" fillId="0" borderId="11" xfId="3" applyFont="1" applyFill="1" applyBorder="1" applyAlignment="1">
      <alignment vertical="center"/>
    </xf>
    <xf numFmtId="0" fontId="14" fillId="0" borderId="12" xfId="2" applyFont="1" applyBorder="1" applyAlignment="1">
      <alignment vertical="center"/>
    </xf>
    <xf numFmtId="0" fontId="16" fillId="0" borderId="12" xfId="2" applyFont="1" applyBorder="1" applyAlignment="1">
      <alignment horizontal="center" vertical="center"/>
    </xf>
    <xf numFmtId="164" fontId="14" fillId="0" borderId="12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64" fontId="14" fillId="0" borderId="0" xfId="3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4" applyFont="1" applyAlignment="1">
      <alignment horizontal="center"/>
    </xf>
    <xf numFmtId="0" fontId="22" fillId="6" borderId="10" xfId="2" applyFont="1" applyFill="1" applyBorder="1" applyAlignment="1">
      <alignment horizontal="center"/>
    </xf>
    <xf numFmtId="164" fontId="22" fillId="6" borderId="10" xfId="3" applyFont="1" applyFill="1" applyBorder="1" applyAlignment="1">
      <alignment horizontal="center" wrapText="1"/>
    </xf>
    <xf numFmtId="0" fontId="14" fillId="3" borderId="10" xfId="2" applyFont="1" applyFill="1" applyBorder="1" applyAlignment="1">
      <alignment vertical="center"/>
    </xf>
    <xf numFmtId="0" fontId="16" fillId="3" borderId="10" xfId="2" applyFont="1" applyFill="1" applyBorder="1" applyAlignment="1">
      <alignment horizontal="center" vertical="center"/>
    </xf>
    <xf numFmtId="164" fontId="14" fillId="3" borderId="10" xfId="3" applyFont="1" applyFill="1" applyBorder="1" applyAlignment="1">
      <alignment vertical="center"/>
    </xf>
    <xf numFmtId="0" fontId="14" fillId="3" borderId="11" xfId="2" applyFont="1" applyFill="1" applyBorder="1" applyAlignment="1">
      <alignment vertical="center"/>
    </xf>
    <xf numFmtId="0" fontId="16" fillId="3" borderId="11" xfId="2" applyFont="1" applyFill="1" applyBorder="1" applyAlignment="1">
      <alignment horizontal="center" vertical="center"/>
    </xf>
    <xf numFmtId="164" fontId="14" fillId="3" borderId="11" xfId="3" applyFont="1" applyFill="1" applyBorder="1" applyAlignment="1">
      <alignment vertical="center"/>
    </xf>
    <xf numFmtId="0" fontId="14" fillId="3" borderId="12" xfId="2" applyFont="1" applyFill="1" applyBorder="1" applyAlignment="1">
      <alignment vertical="center"/>
    </xf>
    <xf numFmtId="0" fontId="16" fillId="3" borderId="12" xfId="2" applyFont="1" applyFill="1" applyBorder="1" applyAlignment="1">
      <alignment horizontal="center" vertical="center"/>
    </xf>
    <xf numFmtId="164" fontId="14" fillId="3" borderId="12" xfId="3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44" fontId="0" fillId="0" borderId="0" xfId="1" applyFont="1" applyBorder="1" applyAlignment="1">
      <alignment vertical="center"/>
    </xf>
    <xf numFmtId="44" fontId="0" fillId="0" borderId="0" xfId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7" fontId="0" fillId="0" borderId="1" xfId="1" applyNumberFormat="1" applyFont="1" applyFill="1" applyBorder="1" applyAlignment="1">
      <alignment vertical="center"/>
    </xf>
    <xf numFmtId="37" fontId="0" fillId="0" borderId="1" xfId="1" applyNumberFormat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Font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44" fontId="2" fillId="0" borderId="4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4" fontId="3" fillId="0" borderId="5" xfId="1" applyFont="1" applyBorder="1" applyAlignment="1">
      <alignment vertical="center"/>
    </xf>
    <xf numFmtId="44" fontId="2" fillId="0" borderId="6" xfId="1" applyFont="1" applyBorder="1" applyAlignment="1" applyProtection="1">
      <alignment vertical="center"/>
      <protection locked="0"/>
    </xf>
    <xf numFmtId="44" fontId="3" fillId="0" borderId="7" xfId="1" applyFont="1" applyBorder="1" applyAlignment="1">
      <alignment vertical="center"/>
    </xf>
    <xf numFmtId="44" fontId="2" fillId="0" borderId="8" xfId="1" applyFont="1" applyBorder="1" applyAlignment="1" applyProtection="1">
      <alignment vertical="center"/>
      <protection locked="0"/>
    </xf>
    <xf numFmtId="44" fontId="2" fillId="0" borderId="0" xfId="1" applyFont="1" applyAlignment="1" applyProtection="1">
      <alignment vertical="center"/>
      <protection locked="0"/>
    </xf>
    <xf numFmtId="0" fontId="6" fillId="4" borderId="0" xfId="0" applyFont="1" applyFill="1" applyAlignment="1">
      <alignment horizontal="left" vertical="center" wrapText="1"/>
    </xf>
    <xf numFmtId="44" fontId="8" fillId="0" borderId="0" xfId="1" applyFont="1" applyFill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9" fillId="0" borderId="0" xfId="1" applyFont="1" applyFill="1" applyAlignment="1">
      <alignment horizontal="center" vertical="center"/>
    </xf>
    <xf numFmtId="44" fontId="1" fillId="0" borderId="0" xfId="1" applyFont="1" applyBorder="1" applyAlignment="1">
      <alignment horizontal="center" vertical="center" wrapText="1"/>
    </xf>
    <xf numFmtId="44" fontId="1" fillId="0" borderId="0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</cellXfs>
  <cellStyles count="5">
    <cellStyle name="Lien hypertexte" xfId="4" builtinId="8"/>
    <cellStyle name="Monétaire" xfId="1" builtinId="4"/>
    <cellStyle name="Monétaire 2" xfId="3" xr:uid="{724E0A9F-E3DD-4544-85E4-4CB24DFEE56F}"/>
    <cellStyle name="Normal" xfId="0" builtinId="0"/>
    <cellStyle name="Normal 2" xfId="2" xr:uid="{89C7E980-160E-494C-83CB-49F4D602D9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carole.lauzon@sermoulins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yndicatdesmoulins.com/wp-content/uploads/2024/12/politique-remboursement-adoptee-22-10-2024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127000</xdr:rowOff>
    </xdr:from>
    <xdr:to>
      <xdr:col>4</xdr:col>
      <xdr:colOff>615950</xdr:colOff>
      <xdr:row>1</xdr:row>
      <xdr:rowOff>533400</xdr:rowOff>
    </xdr:to>
    <xdr:sp macro="" textlink="">
      <xdr:nvSpPr>
        <xdr:cNvPr id="5" name="Rectangle : coins arrondi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60850" y="488950"/>
          <a:ext cx="1987550" cy="406400"/>
        </a:xfrm>
        <a:prstGeom prst="roundRect">
          <a:avLst/>
        </a:prstGeom>
        <a:solidFill>
          <a:srgbClr val="FFFF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CA" sz="1050">
              <a:solidFill>
                <a:srgbClr val="C00000"/>
              </a:solidFill>
            </a:rPr>
            <a:t>Envoyer à</a:t>
          </a:r>
          <a:r>
            <a:rPr lang="fr-CA" sz="1050" baseline="0">
              <a:solidFill>
                <a:srgbClr val="C00000"/>
              </a:solidFill>
            </a:rPr>
            <a:t> :</a:t>
          </a:r>
        </a:p>
        <a:p>
          <a:pPr algn="ctr"/>
          <a:r>
            <a:rPr lang="fr-CA" sz="1050" baseline="0">
              <a:solidFill>
                <a:srgbClr val="C00000"/>
              </a:solidFill>
            </a:rPr>
            <a:t>carole.lauzon@sermoulins.com</a:t>
          </a:r>
          <a:endParaRPr lang="fr-CA" sz="105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0</xdr:col>
      <xdr:colOff>165101</xdr:colOff>
      <xdr:row>0</xdr:row>
      <xdr:rowOff>0</xdr:rowOff>
    </xdr:from>
    <xdr:to>
      <xdr:col>1</xdr:col>
      <xdr:colOff>1511301</xdr:colOff>
      <xdr:row>1</xdr:row>
      <xdr:rowOff>494883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1" y="0"/>
          <a:ext cx="2374900" cy="856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96520</xdr:colOff>
      <xdr:row>0</xdr:row>
      <xdr:rowOff>63500</xdr:rowOff>
    </xdr:from>
    <xdr:to>
      <xdr:col>7</xdr:col>
      <xdr:colOff>302260</xdr:colOff>
      <xdr:row>2</xdr:row>
      <xdr:rowOff>78740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A5D036-DDD0-C3E7-10ED-7EB7DA3A2210}"/>
            </a:ext>
          </a:extLst>
        </xdr:cNvPr>
        <xdr:cNvSpPr/>
      </xdr:nvSpPr>
      <xdr:spPr>
        <a:xfrm>
          <a:off x="5265420" y="63500"/>
          <a:ext cx="631190" cy="542290"/>
        </a:xfrm>
        <a:prstGeom prst="roundRect">
          <a:avLst>
            <a:gd name="adj" fmla="val 43770"/>
          </a:avLst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2100" b="1"/>
            <a:t>ICI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G6" sqref="G6"/>
    </sheetView>
  </sheetViews>
  <sheetFormatPr baseColWidth="10" defaultColWidth="10.88671875" defaultRowHeight="14.4" x14ac:dyDescent="0.3"/>
  <cols>
    <col min="1" max="1" width="14.77734375" style="44" customWidth="1"/>
    <col min="2" max="2" width="37.77734375" style="44" customWidth="1"/>
    <col min="3" max="3" width="17.77734375" style="45" customWidth="1"/>
    <col min="4" max="4" width="10.44140625" style="45" customWidth="1"/>
    <col min="5" max="5" width="17" style="45" customWidth="1"/>
    <col min="6" max="7" width="10.88671875" style="44"/>
    <col min="8" max="8" width="15.77734375" style="44" customWidth="1"/>
    <col min="9" max="16384" width="10.88671875" style="44"/>
  </cols>
  <sheetData>
    <row r="1" spans="1:5" ht="28.5" customHeight="1" x14ac:dyDescent="0.3">
      <c r="C1" s="78" t="s">
        <v>11</v>
      </c>
      <c r="D1" s="78"/>
      <c r="E1" s="78"/>
    </row>
    <row r="2" spans="1:5" ht="43.5" customHeight="1" x14ac:dyDescent="0.3">
      <c r="C2" s="79"/>
      <c r="D2" s="80"/>
      <c r="E2" s="80"/>
    </row>
    <row r="3" spans="1:5" x14ac:dyDescent="0.3">
      <c r="E3" s="44"/>
    </row>
    <row r="4" spans="1:5" x14ac:dyDescent="0.3">
      <c r="A4" s="44" t="s">
        <v>2</v>
      </c>
      <c r="B4" s="46"/>
      <c r="C4" s="47" t="s">
        <v>21</v>
      </c>
      <c r="D4" s="76"/>
      <c r="E4" s="76"/>
    </row>
    <row r="5" spans="1:5" x14ac:dyDescent="0.3">
      <c r="E5" s="44"/>
    </row>
    <row r="6" spans="1:5" x14ac:dyDescent="0.3">
      <c r="A6" s="47" t="s">
        <v>1</v>
      </c>
      <c r="B6" s="46"/>
      <c r="C6" s="44"/>
      <c r="D6" s="77"/>
      <c r="E6" s="77"/>
    </row>
    <row r="7" spans="1:5" x14ac:dyDescent="0.3">
      <c r="A7" s="47"/>
      <c r="C7" s="44"/>
      <c r="D7" s="44"/>
      <c r="E7" s="48"/>
    </row>
    <row r="8" spans="1:5" x14ac:dyDescent="0.3">
      <c r="A8" s="47" t="s">
        <v>8</v>
      </c>
      <c r="B8" s="46"/>
      <c r="C8" s="47" t="s">
        <v>3</v>
      </c>
      <c r="D8" s="81"/>
      <c r="E8" s="81"/>
    </row>
    <row r="9" spans="1:5" x14ac:dyDescent="0.3">
      <c r="A9" s="47"/>
      <c r="C9" s="49"/>
      <c r="E9" s="44"/>
    </row>
    <row r="10" spans="1:5" x14ac:dyDescent="0.3">
      <c r="A10" s="47" t="s">
        <v>0</v>
      </c>
      <c r="B10" s="46"/>
      <c r="C10" s="47" t="s">
        <v>20</v>
      </c>
      <c r="D10" s="81"/>
      <c r="E10" s="81"/>
    </row>
    <row r="12" spans="1:5" s="50" customFormat="1" ht="27" customHeight="1" x14ac:dyDescent="0.3">
      <c r="A12" s="9" t="s">
        <v>5</v>
      </c>
      <c r="B12" s="9" t="s">
        <v>12</v>
      </c>
      <c r="C12" s="10" t="s">
        <v>4</v>
      </c>
      <c r="D12" s="10" t="s">
        <v>16</v>
      </c>
      <c r="E12" s="10" t="s">
        <v>7</v>
      </c>
    </row>
    <row r="13" spans="1:5" ht="22.05" customHeight="1" x14ac:dyDescent="0.3">
      <c r="A13" s="51"/>
      <c r="B13" s="52"/>
      <c r="C13" s="53">
        <v>0</v>
      </c>
      <c r="D13" s="54"/>
      <c r="E13" s="55"/>
    </row>
    <row r="14" spans="1:5" ht="22.05" customHeight="1" x14ac:dyDescent="0.3">
      <c r="A14" s="51"/>
      <c r="B14" s="52"/>
      <c r="C14" s="53">
        <v>0</v>
      </c>
      <c r="D14" s="54"/>
      <c r="E14" s="55"/>
    </row>
    <row r="15" spans="1:5" ht="22.05" customHeight="1" x14ac:dyDescent="0.3">
      <c r="A15" s="51"/>
      <c r="B15" s="52"/>
      <c r="C15" s="53">
        <v>0</v>
      </c>
      <c r="D15" s="54"/>
      <c r="E15" s="55"/>
    </row>
    <row r="16" spans="1:5" ht="22.05" customHeight="1" x14ac:dyDescent="0.3">
      <c r="A16" s="51"/>
      <c r="B16" s="52"/>
      <c r="C16" s="53">
        <v>0</v>
      </c>
      <c r="D16" s="54"/>
      <c r="E16" s="55"/>
    </row>
    <row r="17" spans="1:6" ht="22.05" customHeight="1" x14ac:dyDescent="0.3">
      <c r="A17" s="51"/>
      <c r="B17" s="52"/>
      <c r="C17" s="53">
        <v>0</v>
      </c>
      <c r="D17" s="54"/>
      <c r="E17" s="55"/>
    </row>
    <row r="18" spans="1:6" ht="22.05" customHeight="1" x14ac:dyDescent="0.3">
      <c r="A18" s="51"/>
      <c r="B18" s="52"/>
      <c r="C18" s="53">
        <v>0</v>
      </c>
      <c r="D18" s="54"/>
      <c r="E18" s="55"/>
    </row>
    <row r="19" spans="1:6" ht="22.05" customHeight="1" x14ac:dyDescent="0.3">
      <c r="A19" s="51"/>
      <c r="B19" s="52"/>
      <c r="C19" s="53">
        <v>0</v>
      </c>
      <c r="D19" s="54"/>
      <c r="E19" s="55"/>
    </row>
    <row r="20" spans="1:6" ht="22.05" customHeight="1" x14ac:dyDescent="0.3">
      <c r="A20" s="51"/>
      <c r="B20" s="52"/>
      <c r="C20" s="53">
        <v>0</v>
      </c>
      <c r="D20" s="54"/>
      <c r="E20" s="55"/>
    </row>
    <row r="21" spans="1:6" ht="22.05" customHeight="1" x14ac:dyDescent="0.3">
      <c r="A21" s="51"/>
      <c r="B21" s="52"/>
      <c r="C21" s="53">
        <v>0</v>
      </c>
      <c r="D21" s="54"/>
      <c r="E21" s="55"/>
    </row>
    <row r="22" spans="1:6" ht="22.05" customHeight="1" x14ac:dyDescent="0.3">
      <c r="A22" s="51"/>
      <c r="B22" s="52"/>
      <c r="C22" s="53">
        <v>0</v>
      </c>
      <c r="D22" s="54"/>
      <c r="E22" s="55"/>
    </row>
    <row r="23" spans="1:6" ht="22.05" customHeight="1" x14ac:dyDescent="0.3">
      <c r="A23" s="51"/>
      <c r="B23" s="52"/>
      <c r="C23" s="53">
        <v>0</v>
      </c>
      <c r="D23" s="54"/>
      <c r="E23" s="55"/>
    </row>
    <row r="24" spans="1:6" ht="22.05" customHeight="1" x14ac:dyDescent="0.3">
      <c r="E24" s="56">
        <f>SUM(E13:E23)</f>
        <v>0</v>
      </c>
    </row>
    <row r="26" spans="1:6" x14ac:dyDescent="0.3">
      <c r="A26" s="57" t="s">
        <v>18</v>
      </c>
      <c r="B26" s="58"/>
      <c r="C26" s="75" t="s">
        <v>13</v>
      </c>
      <c r="D26" s="75"/>
      <c r="E26" s="75"/>
      <c r="F26" s="59"/>
    </row>
    <row r="27" spans="1:6" x14ac:dyDescent="0.3">
      <c r="A27" s="60"/>
      <c r="B27" s="61"/>
      <c r="C27" s="62"/>
      <c r="D27" s="62"/>
      <c r="E27" s="63"/>
    </row>
    <row r="28" spans="1:6" ht="15" thickBot="1" x14ac:dyDescent="0.35">
      <c r="A28" s="64" t="s">
        <v>9</v>
      </c>
      <c r="B28" s="65" t="s">
        <v>10</v>
      </c>
      <c r="C28" s="62"/>
      <c r="D28" s="62"/>
      <c r="E28" s="63"/>
    </row>
    <row r="29" spans="1:6" x14ac:dyDescent="0.3">
      <c r="A29" s="64"/>
      <c r="B29" s="65"/>
      <c r="C29" s="62"/>
      <c r="D29" s="66" t="s">
        <v>14</v>
      </c>
      <c r="E29" s="67"/>
      <c r="F29" s="68"/>
    </row>
    <row r="30" spans="1:6" x14ac:dyDescent="0.3">
      <c r="A30" s="64"/>
      <c r="B30" s="65"/>
      <c r="C30" s="62"/>
      <c r="D30" s="69"/>
      <c r="E30" s="70"/>
    </row>
    <row r="31" spans="1:6" x14ac:dyDescent="0.3">
      <c r="A31" s="64"/>
      <c r="B31" s="65"/>
      <c r="C31" s="62"/>
      <c r="D31" s="69"/>
      <c r="E31" s="70"/>
    </row>
    <row r="32" spans="1:6" x14ac:dyDescent="0.3">
      <c r="A32" s="64"/>
      <c r="B32" s="65"/>
      <c r="C32" s="62"/>
      <c r="D32" s="69"/>
      <c r="E32" s="70"/>
    </row>
    <row r="33" spans="1:9" ht="15" thickBot="1" x14ac:dyDescent="0.35">
      <c r="A33" s="64"/>
      <c r="B33" s="65"/>
      <c r="C33" s="62"/>
      <c r="D33" s="71"/>
      <c r="E33" s="72"/>
    </row>
    <row r="34" spans="1:9" x14ac:dyDescent="0.3">
      <c r="A34" s="64"/>
      <c r="B34" s="65"/>
      <c r="C34" s="62"/>
      <c r="D34" s="62"/>
      <c r="E34" s="73"/>
      <c r="I34" s="68"/>
    </row>
    <row r="35" spans="1:9" x14ac:dyDescent="0.3">
      <c r="A35" s="64"/>
      <c r="B35" s="65"/>
      <c r="C35" s="62"/>
      <c r="D35" s="62"/>
      <c r="E35" s="73"/>
      <c r="F35" s="59"/>
    </row>
    <row r="36" spans="1:9" ht="18.75" customHeight="1" x14ac:dyDescent="0.3">
      <c r="A36" s="60"/>
      <c r="B36" s="61"/>
      <c r="C36" s="62"/>
      <c r="E36" s="73"/>
      <c r="F36" s="59"/>
    </row>
    <row r="37" spans="1:9" ht="79.5" customHeight="1" x14ac:dyDescent="0.3">
      <c r="A37" s="74" t="s">
        <v>15</v>
      </c>
      <c r="B37" s="74"/>
      <c r="C37" s="74"/>
      <c r="D37" s="74"/>
      <c r="E37" s="74"/>
      <c r="F37" s="1"/>
    </row>
  </sheetData>
  <sheetProtection formatCells="0"/>
  <mergeCells count="8">
    <mergeCell ref="A37:E37"/>
    <mergeCell ref="C26:E26"/>
    <mergeCell ref="D4:E4"/>
    <mergeCell ref="D6:E6"/>
    <mergeCell ref="C1:E1"/>
    <mergeCell ref="C2:E2"/>
    <mergeCell ref="D8:E8"/>
    <mergeCell ref="D10:E10"/>
  </mergeCells>
  <dataValidations xWindow="306" yWindow="317" count="3">
    <dataValidation allowBlank="1" showInputMessage="1" showErrorMessage="1" promptTitle="CODE" sqref="H12" xr:uid="{00000000-0002-0000-0000-000000000000}"/>
    <dataValidation type="list" allowBlank="1" showInputMessage="1" showErrorMessage="1" sqref="F13:G23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00,04=Budget école,05=Coucher hôtel,"06=Déplacement autobus,taxi,métro (pièce justificative)","07=Coucher chez parents,amies ou amis",08=Garderie (voir charte),09=Autres (spécifiez)</x12ac:list>
        </mc:Choice>
        <mc:Fallback>
          <formula1>"00,04=Budget école,05=Coucher hôtel,06=Déplacement autobus,taxi,métro (pièce justificative),07=Coucher chez parents,amies ou amis,08=Garderie (voir charte),09=Autres (spécifiez)"</formula1>
        </mc:Fallback>
      </mc:AlternateContent>
    </dataValidation>
    <dataValidation type="list" allowBlank="1" showInputMessage="1" showErrorMessage="1" sqref="C13:C23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00,01 = Déplacement, 02= Stationnement, 03 = Repas, 04= Budget école ," 05= Coucher, hotel"," 06= Déplacement par autobus, taxi, autres (pièce justificative requise)", 07= Coucher parent et amies ou amis, 08= Garderie, 09= Autres</x12ac:list>
        </mc:Choice>
        <mc:Fallback>
          <formula1>"00,01 = Déplacement, 02= Stationnement, 03 = Repas, 04= Budget école , 05= Coucher, hotel, 06= Déplacement par autobus, taxi, autres (pièce justificative requise), 07= Coucher parent et amies ou amis, 08= Garderie, 09= Autres"</formula1>
        </mc:Fallback>
      </mc:AlternateContent>
    </dataValidation>
  </dataValidations>
  <printOptions horizontalCentered="1" verticalCentered="1"/>
  <pageMargins left="0" right="0" top="0.15748031496062992" bottom="0.15748031496062992" header="0.31496062992125984" footer="0.31496062992125984"/>
  <pageSetup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E2C3-870D-4A4F-B95E-F0E7D6093CB5}">
  <sheetPr>
    <tabColor rgb="FF00B050"/>
  </sheetPr>
  <dimension ref="A1:G43"/>
  <sheetViews>
    <sheetView workbookViewId="0">
      <selection activeCell="B43" sqref="B43"/>
    </sheetView>
  </sheetViews>
  <sheetFormatPr baseColWidth="10" defaultColWidth="48.5546875" defaultRowHeight="21" x14ac:dyDescent="0.4"/>
  <cols>
    <col min="1" max="1" width="36.5546875" style="5" customWidth="1"/>
    <col min="2" max="2" width="6.5546875" style="7" customWidth="1"/>
    <col min="3" max="3" width="9.5546875" style="5" customWidth="1"/>
    <col min="4" max="4" width="4.21875" style="5" customWidth="1"/>
    <col min="5" max="5" width="36.5546875" style="5" customWidth="1"/>
    <col min="6" max="6" width="6.5546875" style="7" customWidth="1"/>
    <col min="7" max="7" width="9.5546875" style="5" customWidth="1"/>
    <col min="8" max="16384" width="48.5546875" style="5"/>
  </cols>
  <sheetData>
    <row r="1" spans="1:7" s="2" customFormat="1" ht="25.05" customHeight="1" x14ac:dyDescent="0.35">
      <c r="A1" s="82" t="s">
        <v>19</v>
      </c>
      <c r="B1" s="83"/>
      <c r="C1" s="83"/>
      <c r="D1" s="83"/>
      <c r="E1" s="83"/>
      <c r="F1" s="83"/>
      <c r="G1" s="84"/>
    </row>
    <row r="2" spans="1:7" s="3" customFormat="1" ht="6.6" customHeight="1" thickBot="1" x14ac:dyDescent="0.4">
      <c r="A2" s="11"/>
      <c r="B2" s="11"/>
      <c r="C2" s="12"/>
      <c r="D2" s="12"/>
      <c r="E2" s="12"/>
      <c r="F2" s="12"/>
      <c r="G2" s="12"/>
    </row>
    <row r="3" spans="1:7" s="4" customFormat="1" ht="21" customHeight="1" thickBot="1" x14ac:dyDescent="0.35">
      <c r="A3" s="33" t="s">
        <v>6</v>
      </c>
      <c r="B3" s="33" t="s">
        <v>17</v>
      </c>
      <c r="C3" s="34">
        <v>0.7</v>
      </c>
      <c r="D3" s="13"/>
      <c r="E3" s="33" t="s">
        <v>6</v>
      </c>
      <c r="F3" s="33" t="s">
        <v>17</v>
      </c>
      <c r="G3" s="34">
        <v>0.7</v>
      </c>
    </row>
    <row r="4" spans="1:7" s="4" customFormat="1" ht="21" customHeight="1" thickBot="1" x14ac:dyDescent="0.35">
      <c r="A4" s="14" t="s">
        <v>22</v>
      </c>
      <c r="B4" s="15">
        <f>19.7*2</f>
        <v>39.4</v>
      </c>
      <c r="C4" s="16">
        <f t="shared" ref="C4:C41" si="0">B4*C$3</f>
        <v>27.58</v>
      </c>
      <c r="D4" s="17"/>
      <c r="E4" s="18" t="s">
        <v>23</v>
      </c>
      <c r="F4" s="15">
        <f>26.8*2</f>
        <v>53.6</v>
      </c>
      <c r="G4" s="16">
        <f>F4*G$3</f>
        <v>37.519999999999996</v>
      </c>
    </row>
    <row r="5" spans="1:7" s="4" customFormat="1" ht="21" customHeight="1" thickBot="1" x14ac:dyDescent="0.35">
      <c r="A5" s="35" t="s">
        <v>24</v>
      </c>
      <c r="B5" s="36">
        <f>5.4*2</f>
        <v>10.8</v>
      </c>
      <c r="C5" s="37">
        <f t="shared" si="0"/>
        <v>7.56</v>
      </c>
      <c r="D5" s="19"/>
      <c r="E5" s="35" t="s">
        <v>25</v>
      </c>
      <c r="F5" s="36">
        <f>28.6*2</f>
        <v>57.2</v>
      </c>
      <c r="G5" s="37">
        <f>F5*G$3</f>
        <v>40.04</v>
      </c>
    </row>
    <row r="6" spans="1:7" s="4" customFormat="1" ht="21" customHeight="1" thickBot="1" x14ac:dyDescent="0.35">
      <c r="A6" s="18" t="s">
        <v>26</v>
      </c>
      <c r="B6" s="15">
        <f>32.7*2</f>
        <v>65.400000000000006</v>
      </c>
      <c r="C6" s="16">
        <f t="shared" si="0"/>
        <v>45.78</v>
      </c>
      <c r="D6" s="20"/>
      <c r="E6" s="18" t="s">
        <v>27</v>
      </c>
      <c r="F6" s="15">
        <f>19.8*2</f>
        <v>39.6</v>
      </c>
      <c r="G6" s="16">
        <f>F6*G$3</f>
        <v>27.72</v>
      </c>
    </row>
    <row r="7" spans="1:7" s="4" customFormat="1" ht="21" customHeight="1" thickBot="1" x14ac:dyDescent="0.35">
      <c r="A7" s="35" t="s">
        <v>28</v>
      </c>
      <c r="B7" s="36">
        <f>32.2*2</f>
        <v>64.400000000000006</v>
      </c>
      <c r="C7" s="37">
        <f t="shared" si="0"/>
        <v>45.08</v>
      </c>
      <c r="D7" s="20"/>
      <c r="E7" s="35" t="s">
        <v>29</v>
      </c>
      <c r="F7" s="36">
        <f>23.1*2</f>
        <v>46.2</v>
      </c>
      <c r="G7" s="37">
        <f>F7*G$3</f>
        <v>32.340000000000003</v>
      </c>
    </row>
    <row r="8" spans="1:7" s="4" customFormat="1" ht="21" customHeight="1" thickBot="1" x14ac:dyDescent="0.35">
      <c r="A8" s="18" t="s">
        <v>30</v>
      </c>
      <c r="B8" s="15">
        <f>5.4*2</f>
        <v>10.8</v>
      </c>
      <c r="C8" s="16">
        <f t="shared" si="0"/>
        <v>7.56</v>
      </c>
      <c r="D8" s="20"/>
      <c r="E8" s="21" t="s">
        <v>87</v>
      </c>
      <c r="F8" s="22">
        <f>16.4*2</f>
        <v>32.799999999999997</v>
      </c>
      <c r="G8" s="23">
        <f>F8*G$3</f>
        <v>22.959999999999997</v>
      </c>
    </row>
    <row r="9" spans="1:7" s="4" customFormat="1" ht="21" customHeight="1" thickBot="1" x14ac:dyDescent="0.35">
      <c r="A9" s="38" t="s">
        <v>88</v>
      </c>
      <c r="B9" s="39">
        <f>12*2</f>
        <v>24</v>
      </c>
      <c r="C9" s="40">
        <f t="shared" si="0"/>
        <v>16.799999999999997</v>
      </c>
      <c r="D9" s="20"/>
      <c r="E9" s="38" t="s">
        <v>89</v>
      </c>
      <c r="F9" s="39">
        <f>13*2</f>
        <v>26</v>
      </c>
      <c r="G9" s="40">
        <f>F9*C$3</f>
        <v>18.2</v>
      </c>
    </row>
    <row r="10" spans="1:7" s="4" customFormat="1" ht="21" customHeight="1" thickBot="1" x14ac:dyDescent="0.35">
      <c r="A10" s="18" t="s">
        <v>31</v>
      </c>
      <c r="B10" s="15">
        <f>22.1*2</f>
        <v>44.2</v>
      </c>
      <c r="C10" s="16">
        <f t="shared" si="0"/>
        <v>30.94</v>
      </c>
      <c r="D10" s="20"/>
      <c r="E10" s="41" t="s">
        <v>90</v>
      </c>
      <c r="F10" s="42">
        <v>22.8</v>
      </c>
      <c r="G10" s="43">
        <f>F10*C$3</f>
        <v>15.959999999999999</v>
      </c>
    </row>
    <row r="11" spans="1:7" s="4" customFormat="1" ht="21" customHeight="1" thickBot="1" x14ac:dyDescent="0.35">
      <c r="A11" s="35" t="s">
        <v>32</v>
      </c>
      <c r="B11" s="36">
        <f>15.2*2</f>
        <v>30.4</v>
      </c>
      <c r="C11" s="37">
        <f t="shared" si="0"/>
        <v>21.279999999999998</v>
      </c>
      <c r="D11" s="20"/>
      <c r="E11" s="18" t="s">
        <v>33</v>
      </c>
      <c r="F11" s="15">
        <f>18.3*2</f>
        <v>36.6</v>
      </c>
      <c r="G11" s="16">
        <f t="shared" ref="G11:G40" si="1">F11*G$3</f>
        <v>25.62</v>
      </c>
    </row>
    <row r="12" spans="1:7" s="4" customFormat="1" ht="21" customHeight="1" thickBot="1" x14ac:dyDescent="0.35">
      <c r="A12" s="18" t="s">
        <v>34</v>
      </c>
      <c r="B12" s="15">
        <f>21.5*2</f>
        <v>43</v>
      </c>
      <c r="C12" s="16">
        <f t="shared" si="0"/>
        <v>30.099999999999998</v>
      </c>
      <c r="D12" s="20"/>
      <c r="E12" s="35" t="s">
        <v>35</v>
      </c>
      <c r="F12" s="36">
        <f>18.6*2</f>
        <v>37.200000000000003</v>
      </c>
      <c r="G12" s="37">
        <f t="shared" si="1"/>
        <v>26.04</v>
      </c>
    </row>
    <row r="13" spans="1:7" s="4" customFormat="1" ht="21" customHeight="1" thickBot="1" x14ac:dyDescent="0.35">
      <c r="A13" s="35" t="s">
        <v>36</v>
      </c>
      <c r="B13" s="36">
        <f>7.4*2</f>
        <v>14.8</v>
      </c>
      <c r="C13" s="37">
        <f t="shared" si="0"/>
        <v>10.36</v>
      </c>
      <c r="D13" s="20"/>
      <c r="E13" s="18" t="s">
        <v>37</v>
      </c>
      <c r="F13" s="15">
        <f>23.1*2</f>
        <v>46.2</v>
      </c>
      <c r="G13" s="16">
        <f t="shared" si="1"/>
        <v>32.340000000000003</v>
      </c>
    </row>
    <row r="14" spans="1:7" s="4" customFormat="1" ht="21" customHeight="1" thickBot="1" x14ac:dyDescent="0.35">
      <c r="A14" s="18" t="s">
        <v>38</v>
      </c>
      <c r="B14" s="15">
        <f>3.3*2</f>
        <v>6.6</v>
      </c>
      <c r="C14" s="16">
        <f t="shared" si="0"/>
        <v>4.6199999999999992</v>
      </c>
      <c r="D14" s="20"/>
      <c r="E14" s="35" t="s">
        <v>39</v>
      </c>
      <c r="F14" s="36">
        <f>15.7*2</f>
        <v>31.4</v>
      </c>
      <c r="G14" s="37">
        <f t="shared" si="1"/>
        <v>21.979999999999997</v>
      </c>
    </row>
    <row r="15" spans="1:7" s="4" customFormat="1" ht="21" customHeight="1" thickBot="1" x14ac:dyDescent="0.35">
      <c r="A15" s="35" t="s">
        <v>40</v>
      </c>
      <c r="B15" s="36">
        <f>3.4*2</f>
        <v>6.8</v>
      </c>
      <c r="C15" s="37">
        <f t="shared" si="0"/>
        <v>4.76</v>
      </c>
      <c r="D15" s="20"/>
      <c r="E15" s="18" t="s">
        <v>41</v>
      </c>
      <c r="F15" s="15">
        <f>2.2*2</f>
        <v>4.4000000000000004</v>
      </c>
      <c r="G15" s="16">
        <f t="shared" si="1"/>
        <v>3.08</v>
      </c>
    </row>
    <row r="16" spans="1:7" s="4" customFormat="1" ht="21" customHeight="1" thickBot="1" x14ac:dyDescent="0.35">
      <c r="A16" s="18" t="s">
        <v>42</v>
      </c>
      <c r="B16" s="15">
        <f>33.7*2</f>
        <v>67.400000000000006</v>
      </c>
      <c r="C16" s="16">
        <f t="shared" si="0"/>
        <v>47.18</v>
      </c>
      <c r="D16" s="20"/>
      <c r="E16" s="35" t="s">
        <v>43</v>
      </c>
      <c r="F16" s="36">
        <f>17.1*2</f>
        <v>34.200000000000003</v>
      </c>
      <c r="G16" s="37">
        <f t="shared" si="1"/>
        <v>23.94</v>
      </c>
    </row>
    <row r="17" spans="1:7" s="4" customFormat="1" ht="21" customHeight="1" thickBot="1" x14ac:dyDescent="0.35">
      <c r="A17" s="35" t="s">
        <v>44</v>
      </c>
      <c r="B17" s="36">
        <f>13.1*2</f>
        <v>26.2</v>
      </c>
      <c r="C17" s="37">
        <f t="shared" si="0"/>
        <v>18.34</v>
      </c>
      <c r="D17" s="20"/>
      <c r="E17" s="18" t="s">
        <v>45</v>
      </c>
      <c r="F17" s="15">
        <f>28.7*2</f>
        <v>57.4</v>
      </c>
      <c r="G17" s="16">
        <f t="shared" si="1"/>
        <v>40.18</v>
      </c>
    </row>
    <row r="18" spans="1:7" s="4" customFormat="1" ht="21" customHeight="1" thickBot="1" x14ac:dyDescent="0.35">
      <c r="A18" s="18" t="s">
        <v>46</v>
      </c>
      <c r="B18" s="15">
        <f>12.9*2</f>
        <v>25.8</v>
      </c>
      <c r="C18" s="16">
        <f t="shared" si="0"/>
        <v>18.059999999999999</v>
      </c>
      <c r="D18" s="20"/>
      <c r="E18" s="35" t="s">
        <v>47</v>
      </c>
      <c r="F18" s="36">
        <f>16.4*2</f>
        <v>32.799999999999997</v>
      </c>
      <c r="G18" s="37">
        <f t="shared" si="1"/>
        <v>22.959999999999997</v>
      </c>
    </row>
    <row r="19" spans="1:7" s="4" customFormat="1" ht="21" customHeight="1" thickBot="1" x14ac:dyDescent="0.35">
      <c r="A19" s="35" t="s">
        <v>48</v>
      </c>
      <c r="B19" s="36">
        <f>13.2*2</f>
        <v>26.4</v>
      </c>
      <c r="C19" s="37">
        <f t="shared" si="0"/>
        <v>18.479999999999997</v>
      </c>
      <c r="D19" s="20"/>
      <c r="E19" s="18" t="s">
        <v>49</v>
      </c>
      <c r="F19" s="15">
        <f>5.6*2</f>
        <v>11.2</v>
      </c>
      <c r="G19" s="16">
        <f t="shared" si="1"/>
        <v>7.839999999999999</v>
      </c>
    </row>
    <row r="20" spans="1:7" s="4" customFormat="1" ht="21" customHeight="1" thickBot="1" x14ac:dyDescent="0.35">
      <c r="A20" s="18" t="s">
        <v>50</v>
      </c>
      <c r="B20" s="15">
        <f>11.5*2</f>
        <v>23</v>
      </c>
      <c r="C20" s="16">
        <f t="shared" si="0"/>
        <v>16.099999999999998</v>
      </c>
      <c r="D20" s="20"/>
      <c r="E20" s="35" t="s">
        <v>51</v>
      </c>
      <c r="F20" s="36">
        <f>16.5*2</f>
        <v>33</v>
      </c>
      <c r="G20" s="37">
        <f t="shared" si="1"/>
        <v>23.099999999999998</v>
      </c>
    </row>
    <row r="21" spans="1:7" s="4" customFormat="1" ht="21" customHeight="1" thickBot="1" x14ac:dyDescent="0.35">
      <c r="A21" s="35" t="s">
        <v>52</v>
      </c>
      <c r="B21" s="36">
        <v>26</v>
      </c>
      <c r="C21" s="37">
        <f t="shared" si="0"/>
        <v>18.2</v>
      </c>
      <c r="D21" s="20"/>
      <c r="E21" s="18" t="s">
        <v>53</v>
      </c>
      <c r="F21" s="15">
        <f>7*2</f>
        <v>14</v>
      </c>
      <c r="G21" s="16">
        <f t="shared" si="1"/>
        <v>9.7999999999999989</v>
      </c>
    </row>
    <row r="22" spans="1:7" s="4" customFormat="1" ht="21" customHeight="1" thickBot="1" x14ac:dyDescent="0.35">
      <c r="A22" s="18" t="s">
        <v>54</v>
      </c>
      <c r="B22" s="15">
        <f>6.9*2</f>
        <v>13.8</v>
      </c>
      <c r="C22" s="16">
        <f t="shared" si="0"/>
        <v>9.66</v>
      </c>
      <c r="D22" s="20"/>
      <c r="E22" s="35" t="s">
        <v>55</v>
      </c>
      <c r="F22" s="36">
        <f>1.8*2</f>
        <v>3.6</v>
      </c>
      <c r="G22" s="37">
        <f t="shared" si="1"/>
        <v>2.52</v>
      </c>
    </row>
    <row r="23" spans="1:7" s="4" customFormat="1" ht="21" customHeight="1" thickBot="1" x14ac:dyDescent="0.35">
      <c r="A23" s="35" t="s">
        <v>56</v>
      </c>
      <c r="B23" s="36">
        <f>23*2</f>
        <v>46</v>
      </c>
      <c r="C23" s="37">
        <f t="shared" si="0"/>
        <v>32.199999999999996</v>
      </c>
      <c r="D23" s="20"/>
      <c r="E23" s="18" t="s">
        <v>57</v>
      </c>
      <c r="F23" s="15">
        <f>4.7*2</f>
        <v>9.4</v>
      </c>
      <c r="G23" s="16">
        <f t="shared" si="1"/>
        <v>6.58</v>
      </c>
    </row>
    <row r="24" spans="1:7" s="4" customFormat="1" ht="21" customHeight="1" thickBot="1" x14ac:dyDescent="0.35">
      <c r="A24" s="18" t="s">
        <v>58</v>
      </c>
      <c r="B24" s="15">
        <f>13.7*2</f>
        <v>27.4</v>
      </c>
      <c r="C24" s="16">
        <f t="shared" si="0"/>
        <v>19.179999999999996</v>
      </c>
      <c r="D24" s="20"/>
      <c r="E24" s="35" t="s">
        <v>59</v>
      </c>
      <c r="F24" s="36">
        <f>18.1*2</f>
        <v>36.200000000000003</v>
      </c>
      <c r="G24" s="37">
        <f t="shared" si="1"/>
        <v>25.34</v>
      </c>
    </row>
    <row r="25" spans="1:7" s="4" customFormat="1" ht="21" customHeight="1" thickBot="1" x14ac:dyDescent="0.35">
      <c r="A25" s="35" t="s">
        <v>60</v>
      </c>
      <c r="B25" s="36">
        <f>10.4*2</f>
        <v>20.8</v>
      </c>
      <c r="C25" s="37">
        <f t="shared" si="0"/>
        <v>14.559999999999999</v>
      </c>
      <c r="D25" s="20"/>
      <c r="E25" s="18" t="s">
        <v>61</v>
      </c>
      <c r="F25" s="15">
        <f>5.2*2</f>
        <v>10.4</v>
      </c>
      <c r="G25" s="16">
        <f t="shared" si="1"/>
        <v>7.2799999999999994</v>
      </c>
    </row>
    <row r="26" spans="1:7" s="4" customFormat="1" ht="21" customHeight="1" thickBot="1" x14ac:dyDescent="0.35">
      <c r="A26" s="21" t="s">
        <v>91</v>
      </c>
      <c r="B26" s="22">
        <v>41</v>
      </c>
      <c r="C26" s="23">
        <f t="shared" si="0"/>
        <v>28.7</v>
      </c>
      <c r="D26" s="20"/>
      <c r="E26" s="35" t="s">
        <v>62</v>
      </c>
      <c r="F26" s="36">
        <f>16.3*2</f>
        <v>32.6</v>
      </c>
      <c r="G26" s="37">
        <f t="shared" si="1"/>
        <v>22.82</v>
      </c>
    </row>
    <row r="27" spans="1:7" s="4" customFormat="1" ht="21" customHeight="1" thickBot="1" x14ac:dyDescent="0.35">
      <c r="A27" s="24" t="s">
        <v>92</v>
      </c>
      <c r="B27" s="25">
        <v>40.6</v>
      </c>
      <c r="C27" s="26">
        <f t="shared" si="0"/>
        <v>28.419999999999998</v>
      </c>
      <c r="D27" s="20"/>
      <c r="E27" s="18" t="s">
        <v>93</v>
      </c>
      <c r="F27" s="15">
        <v>10.8</v>
      </c>
      <c r="G27" s="16">
        <f t="shared" si="1"/>
        <v>7.56</v>
      </c>
    </row>
    <row r="28" spans="1:7" s="4" customFormat="1" ht="21" customHeight="1" thickBot="1" x14ac:dyDescent="0.35">
      <c r="A28" s="35" t="s">
        <v>63</v>
      </c>
      <c r="B28" s="36">
        <v>9.4</v>
      </c>
      <c r="C28" s="37">
        <f t="shared" si="0"/>
        <v>6.58</v>
      </c>
      <c r="D28" s="20"/>
      <c r="E28" s="35" t="s">
        <v>64</v>
      </c>
      <c r="F28" s="36">
        <f>18.8*2</f>
        <v>37.6</v>
      </c>
      <c r="G28" s="37">
        <f t="shared" si="1"/>
        <v>26.32</v>
      </c>
    </row>
    <row r="29" spans="1:7" s="4" customFormat="1" ht="21" customHeight="1" thickBot="1" x14ac:dyDescent="0.35">
      <c r="A29" s="18" t="s">
        <v>65</v>
      </c>
      <c r="B29" s="15">
        <f>7.6*2</f>
        <v>15.2</v>
      </c>
      <c r="C29" s="16">
        <f t="shared" si="0"/>
        <v>10.639999999999999</v>
      </c>
      <c r="D29" s="20"/>
      <c r="E29" s="18" t="s">
        <v>66</v>
      </c>
      <c r="F29" s="15">
        <f>23.3*2</f>
        <v>46.6</v>
      </c>
      <c r="G29" s="16">
        <f t="shared" si="1"/>
        <v>32.619999999999997</v>
      </c>
    </row>
    <row r="30" spans="1:7" s="4" customFormat="1" ht="21" customHeight="1" thickBot="1" x14ac:dyDescent="0.35">
      <c r="A30" s="35" t="s">
        <v>67</v>
      </c>
      <c r="B30" s="36">
        <f>11.5*2</f>
        <v>23</v>
      </c>
      <c r="C30" s="37">
        <f t="shared" si="0"/>
        <v>16.099999999999998</v>
      </c>
      <c r="D30" s="20"/>
      <c r="E30" s="38" t="s">
        <v>94</v>
      </c>
      <c r="F30" s="39">
        <f>18.6*2</f>
        <v>37.200000000000003</v>
      </c>
      <c r="G30" s="40">
        <f t="shared" si="1"/>
        <v>26.04</v>
      </c>
    </row>
    <row r="31" spans="1:7" s="4" customFormat="1" ht="21" customHeight="1" thickBot="1" x14ac:dyDescent="0.35">
      <c r="A31" s="18" t="s">
        <v>68</v>
      </c>
      <c r="B31" s="15">
        <f>3.1*2</f>
        <v>6.2</v>
      </c>
      <c r="C31" s="16">
        <f t="shared" si="0"/>
        <v>4.34</v>
      </c>
      <c r="D31" s="20"/>
      <c r="E31" s="41" t="s">
        <v>95</v>
      </c>
      <c r="F31" s="42">
        <v>37.200000000000003</v>
      </c>
      <c r="G31" s="43">
        <f t="shared" si="1"/>
        <v>26.04</v>
      </c>
    </row>
    <row r="32" spans="1:7" s="4" customFormat="1" ht="21" customHeight="1" thickBot="1" x14ac:dyDescent="0.35">
      <c r="A32" s="35" t="s">
        <v>69</v>
      </c>
      <c r="B32" s="36">
        <f>13.3*2</f>
        <v>26.6</v>
      </c>
      <c r="C32" s="37">
        <f t="shared" si="0"/>
        <v>18.62</v>
      </c>
      <c r="D32" s="20"/>
      <c r="E32" s="18" t="s">
        <v>70</v>
      </c>
      <c r="F32" s="15">
        <f>31.7*2</f>
        <v>63.4</v>
      </c>
      <c r="G32" s="16">
        <f t="shared" si="1"/>
        <v>44.379999999999995</v>
      </c>
    </row>
    <row r="33" spans="1:7" s="4" customFormat="1" ht="21" customHeight="1" thickBot="1" x14ac:dyDescent="0.35">
      <c r="A33" s="18" t="s">
        <v>71</v>
      </c>
      <c r="B33" s="15">
        <f>12.3*2</f>
        <v>24.6</v>
      </c>
      <c r="C33" s="16">
        <f t="shared" si="0"/>
        <v>17.22</v>
      </c>
      <c r="D33" s="20"/>
      <c r="E33" s="35" t="s">
        <v>72</v>
      </c>
      <c r="F33" s="36">
        <f>21.4*2</f>
        <v>42.8</v>
      </c>
      <c r="G33" s="37">
        <f t="shared" si="1"/>
        <v>29.959999999999997</v>
      </c>
    </row>
    <row r="34" spans="1:7" s="4" customFormat="1" ht="21" customHeight="1" thickBot="1" x14ac:dyDescent="0.35">
      <c r="A34" s="38" t="s">
        <v>96</v>
      </c>
      <c r="B34" s="39">
        <f>28.4*2</f>
        <v>56.8</v>
      </c>
      <c r="C34" s="40">
        <f t="shared" si="0"/>
        <v>39.76</v>
      </c>
      <c r="D34" s="20"/>
      <c r="E34" s="18" t="s">
        <v>73</v>
      </c>
      <c r="F34" s="15">
        <f>29.7*2</f>
        <v>59.4</v>
      </c>
      <c r="G34" s="16">
        <f t="shared" si="1"/>
        <v>41.58</v>
      </c>
    </row>
    <row r="35" spans="1:7" s="4" customFormat="1" ht="21" customHeight="1" thickBot="1" x14ac:dyDescent="0.35">
      <c r="A35" s="41" t="s">
        <v>97</v>
      </c>
      <c r="B35" s="42">
        <v>58.8</v>
      </c>
      <c r="C35" s="43">
        <f t="shared" si="0"/>
        <v>41.16</v>
      </c>
      <c r="D35" s="20"/>
      <c r="E35" s="35" t="s">
        <v>74</v>
      </c>
      <c r="F35" s="36">
        <f>18.8*2</f>
        <v>37.6</v>
      </c>
      <c r="G35" s="37">
        <f t="shared" si="1"/>
        <v>26.32</v>
      </c>
    </row>
    <row r="36" spans="1:7" s="4" customFormat="1" ht="21" customHeight="1" thickBot="1" x14ac:dyDescent="0.35">
      <c r="A36" s="18" t="s">
        <v>75</v>
      </c>
      <c r="B36" s="15">
        <f>25.5*2</f>
        <v>51</v>
      </c>
      <c r="C36" s="16">
        <f t="shared" si="0"/>
        <v>35.699999999999996</v>
      </c>
      <c r="D36" s="20"/>
      <c r="E36" s="18" t="s">
        <v>76</v>
      </c>
      <c r="F36" s="15">
        <f>15.5*2</f>
        <v>31</v>
      </c>
      <c r="G36" s="16">
        <f t="shared" si="1"/>
        <v>21.7</v>
      </c>
    </row>
    <row r="37" spans="1:7" s="4" customFormat="1" ht="21" customHeight="1" thickBot="1" x14ac:dyDescent="0.35">
      <c r="A37" s="35" t="s">
        <v>77</v>
      </c>
      <c r="B37" s="36">
        <f>3.7*2</f>
        <v>7.4</v>
      </c>
      <c r="C37" s="37">
        <f t="shared" si="0"/>
        <v>5.18</v>
      </c>
      <c r="D37" s="20"/>
      <c r="E37" s="35" t="s">
        <v>78</v>
      </c>
      <c r="F37" s="36">
        <f>29.5*2</f>
        <v>59</v>
      </c>
      <c r="G37" s="37">
        <f t="shared" si="1"/>
        <v>41.3</v>
      </c>
    </row>
    <row r="38" spans="1:7" s="4" customFormat="1" ht="21" customHeight="1" thickBot="1" x14ac:dyDescent="0.35">
      <c r="A38" s="18" t="s">
        <v>79</v>
      </c>
      <c r="B38" s="15">
        <f>6.8*2</f>
        <v>13.6</v>
      </c>
      <c r="C38" s="16">
        <f t="shared" si="0"/>
        <v>9.52</v>
      </c>
      <c r="D38" s="20"/>
      <c r="E38" s="18" t="s">
        <v>80</v>
      </c>
      <c r="F38" s="15">
        <f>5.5*2</f>
        <v>11</v>
      </c>
      <c r="G38" s="16">
        <f t="shared" si="1"/>
        <v>7.6999999999999993</v>
      </c>
    </row>
    <row r="39" spans="1:7" s="4" customFormat="1" ht="21" customHeight="1" thickBot="1" x14ac:dyDescent="0.35">
      <c r="A39" s="35" t="s">
        <v>81</v>
      </c>
      <c r="B39" s="36">
        <f>19.9*2</f>
        <v>39.799999999999997</v>
      </c>
      <c r="C39" s="37">
        <f t="shared" si="0"/>
        <v>27.859999999999996</v>
      </c>
      <c r="D39" s="20"/>
      <c r="E39" s="35" t="s">
        <v>82</v>
      </c>
      <c r="F39" s="36">
        <f>20.3*2</f>
        <v>40.6</v>
      </c>
      <c r="G39" s="37">
        <f t="shared" si="1"/>
        <v>28.419999999999998</v>
      </c>
    </row>
    <row r="40" spans="1:7" ht="21" customHeight="1" thickBot="1" x14ac:dyDescent="0.45">
      <c r="A40" s="18" t="s">
        <v>83</v>
      </c>
      <c r="B40" s="15">
        <f>17.3*2</f>
        <v>34.6</v>
      </c>
      <c r="C40" s="16">
        <f t="shared" si="0"/>
        <v>24.22</v>
      </c>
      <c r="D40" s="20"/>
      <c r="E40" s="18" t="s">
        <v>84</v>
      </c>
      <c r="F40" s="15">
        <f>24*2</f>
        <v>48</v>
      </c>
      <c r="G40" s="16">
        <f t="shared" si="1"/>
        <v>33.599999999999994</v>
      </c>
    </row>
    <row r="41" spans="1:7" ht="21" customHeight="1" thickBot="1" x14ac:dyDescent="0.45">
      <c r="A41" s="35" t="s">
        <v>85</v>
      </c>
      <c r="B41" s="36">
        <f>6.6*2</f>
        <v>13.2</v>
      </c>
      <c r="C41" s="37">
        <f t="shared" si="0"/>
        <v>9.2399999999999984</v>
      </c>
      <c r="D41" s="6"/>
      <c r="E41" s="27"/>
      <c r="F41" s="28"/>
      <c r="G41" s="29"/>
    </row>
    <row r="42" spans="1:7" x14ac:dyDescent="0.4">
      <c r="A42" s="27"/>
      <c r="B42" s="28"/>
      <c r="C42" s="29"/>
    </row>
    <row r="43" spans="1:7" x14ac:dyDescent="0.4">
      <c r="A43" s="8" t="s">
        <v>98</v>
      </c>
    </row>
  </sheetData>
  <sheetProtection algorithmName="SHA-512" hashValue="dOVlSM0l99LH116PbKscZ0azZaPjFf7v/VpZx1dIiphQox7rO0sc5/FTy1Z7J7Lel8mj3FVvKq/ZR4voQlY7Ug==" saltValue="DQ/aJZCbvMl6SuWK7Af5RQ==" spinCount="100000" sheet="1" objects="1" scenarios="1"/>
  <mergeCells count="1">
    <mergeCell ref="A1:G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2:G2"/>
  <sheetViews>
    <sheetView workbookViewId="0">
      <selection activeCell="J5" sqref="J5"/>
    </sheetView>
  </sheetViews>
  <sheetFormatPr baseColWidth="10" defaultRowHeight="14.4" x14ac:dyDescent="0.3"/>
  <cols>
    <col min="1" max="1" width="11.44140625" customWidth="1"/>
    <col min="6" max="6" width="18.88671875" customWidth="1"/>
    <col min="7" max="7" width="6.109375" customWidth="1"/>
  </cols>
  <sheetData>
    <row r="2" spans="1:7" ht="27" x14ac:dyDescent="0.5">
      <c r="A2" s="31" t="s">
        <v>86</v>
      </c>
      <c r="B2" s="30"/>
      <c r="C2" s="30"/>
      <c r="D2" s="30"/>
      <c r="E2" s="30"/>
      <c r="F2" s="30"/>
      <c r="G2" s="32"/>
    </row>
  </sheetData>
  <sheetProtection algorithmName="SHA-512" hashValue="cUCJWhEt0w4cxjwpUVbGKX01LUW/DO+GDQojcEDJ+9+LHT3+a3nhYc68Jqu6w+HVE6BFyl8eDyKUZv3pcZM3sw==" saltValue="Rl1T9mXI25vKpiPOAkAg2w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Rapport</vt:lpstr>
      <vt:lpstr>charte KM</vt:lpstr>
      <vt:lpstr>Politique de remboursement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</dc:creator>
  <cp:lastModifiedBy>Lilianne Touchette</cp:lastModifiedBy>
  <cp:lastPrinted>2018-10-05T14:36:56Z</cp:lastPrinted>
  <dcterms:created xsi:type="dcterms:W3CDTF">2018-09-13T17:44:33Z</dcterms:created>
  <dcterms:modified xsi:type="dcterms:W3CDTF">2024-12-17T19:30:13Z</dcterms:modified>
</cp:coreProperties>
</file>